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<sst xmlns="http://schemas.openxmlformats.org/spreadsheetml/2006/main" uniqueCount="95">
  <si>
    <t>Sales &amp; Inventory by Category</t>
  </si>
  <si>
    <t>most recent 12-months</t>
  </si>
  <si>
    <t>Retail</t>
  </si>
  <si>
    <t>Category</t>
  </si>
  <si>
    <t>% of Total</t>
  </si>
  <si>
    <t>AVG Inventory</t>
  </si>
  <si>
    <t>Inventory</t>
  </si>
  <si>
    <t>Sales</t>
  </si>
  <si>
    <t>Total</t>
  </si>
  <si>
    <t>at Retail</t>
  </si>
  <si>
    <t>at Cost</t>
  </si>
  <si>
    <t>Margin</t>
  </si>
  <si>
    <t>Turn</t>
  </si>
  <si>
    <t>Action steps</t>
  </si>
  <si>
    <t>FICTION</t>
  </si>
  <si>
    <t xml:space="preserve">  Fiction - Hardcover</t>
  </si>
  <si>
    <t xml:space="preserve">  Fiction - Paperback</t>
  </si>
  <si>
    <t xml:space="preserve">  Anthologies / Essays</t>
  </si>
  <si>
    <t xml:space="preserve">  Mysteries &amp; Thrillers</t>
  </si>
  <si>
    <t xml:space="preserve">  Poetry</t>
  </si>
  <si>
    <t xml:space="preserve">  Fantasy</t>
  </si>
  <si>
    <t xml:space="preserve">  Science Fiction</t>
  </si>
  <si>
    <t xml:space="preserve">  Indie Bestsellers</t>
  </si>
  <si>
    <t xml:space="preserve">  Young Adult</t>
  </si>
  <si>
    <t xml:space="preserve">  Graphic Novels</t>
  </si>
  <si>
    <t>FICTION TOTAL</t>
  </si>
  <si>
    <t>THE ARTS</t>
  </si>
  <si>
    <t xml:space="preserve">  Art</t>
  </si>
  <si>
    <t xml:space="preserve">  Drama</t>
  </si>
  <si>
    <t xml:space="preserve">  Photography</t>
  </si>
  <si>
    <t xml:space="preserve">  Film &amp; TV</t>
  </si>
  <si>
    <t xml:space="preserve">  Music &amp; Dance</t>
  </si>
  <si>
    <t>THE ARTS TOTAL</t>
  </si>
  <si>
    <t>REGIONAL</t>
  </si>
  <si>
    <t xml:space="preserve">  Regional &amp; Local Interest</t>
  </si>
  <si>
    <t>REGIONAL TOTAL</t>
  </si>
  <si>
    <t>OUR WORLD</t>
  </si>
  <si>
    <t xml:space="preserve">  Business</t>
  </si>
  <si>
    <t xml:space="preserve">  Technology</t>
  </si>
  <si>
    <t xml:space="preserve">  History &amp; Politics</t>
  </si>
  <si>
    <t xml:space="preserve">  Philosophy &amp; Sociology</t>
  </si>
  <si>
    <t xml:space="preserve">  Science &amp; Nature</t>
  </si>
  <si>
    <t xml:space="preserve">  Travel</t>
  </si>
  <si>
    <t>OUR WORLD TOTAL</t>
  </si>
  <si>
    <t>HOME</t>
  </si>
  <si>
    <t xml:space="preserve">  Animals / Pets</t>
  </si>
  <si>
    <t xml:space="preserve">  Cooking</t>
  </si>
  <si>
    <t xml:space="preserve">  Decorating / Interior Design</t>
  </si>
  <si>
    <t xml:space="preserve">  Gardening</t>
  </si>
  <si>
    <t>HOME TOTAL</t>
  </si>
  <si>
    <t xml:space="preserve"> </t>
  </si>
  <si>
    <t>OUR LIVES</t>
  </si>
  <si>
    <t xml:space="preserve">  Biographies &amp; Memoirs</t>
  </si>
  <si>
    <t xml:space="preserve">  Beauty &amp; Fashion</t>
  </si>
  <si>
    <t xml:space="preserve">  Fitness</t>
  </si>
  <si>
    <t xml:space="preserve">  Health, Medicine, Diet</t>
  </si>
  <si>
    <t xml:space="preserve">  Games</t>
  </si>
  <si>
    <t xml:space="preserve">  Humor</t>
  </si>
  <si>
    <t xml:space="preserve">  Religion / Inspiration</t>
  </si>
  <si>
    <t xml:space="preserve">  Personal Growth</t>
  </si>
  <si>
    <t xml:space="preserve">  Sports &amp; Recreation</t>
  </si>
  <si>
    <t xml:space="preserve">  Parenting</t>
  </si>
  <si>
    <t>OUR LIVES TOTAL</t>
  </si>
  <si>
    <t>CHILDREN</t>
  </si>
  <si>
    <t xml:space="preserve">  First Books</t>
  </si>
  <si>
    <t xml:space="preserve">  ABC &amp; 123</t>
  </si>
  <si>
    <t xml:space="preserve">  Pop-ups / Novelty</t>
  </si>
  <si>
    <t xml:space="preserve">  Picture Books</t>
  </si>
  <si>
    <t xml:space="preserve">  Newbery Winners</t>
  </si>
  <si>
    <t xml:space="preserve">  Early Readers</t>
  </si>
  <si>
    <t xml:space="preserve">  Middle Readers</t>
  </si>
  <si>
    <t xml:space="preserve">  Middle Reader Series</t>
  </si>
  <si>
    <t xml:space="preserve">  Holidays</t>
  </si>
  <si>
    <t xml:space="preserve">  Religion</t>
  </si>
  <si>
    <t xml:space="preserve">  Biography</t>
  </si>
  <si>
    <t xml:space="preserve">  Fairy Tales &amp; Myths</t>
  </si>
  <si>
    <t xml:space="preserve">  Classics &amp; Old Favorites</t>
  </si>
  <si>
    <t xml:space="preserve">  Music </t>
  </si>
  <si>
    <t xml:space="preserve">  Language</t>
  </si>
  <si>
    <t xml:space="preserve">  Sports</t>
  </si>
  <si>
    <t xml:space="preserve">  Activities &amp; Klutz</t>
  </si>
  <si>
    <t xml:space="preserve">  Health </t>
  </si>
  <si>
    <t xml:space="preserve">  Reference</t>
  </si>
  <si>
    <t xml:space="preserve">  Transportation</t>
  </si>
  <si>
    <t>CHILDREN TOTAL</t>
  </si>
  <si>
    <t>NON-BOOK MERCHANDISE</t>
  </si>
  <si>
    <t xml:space="preserve">  Calendars</t>
  </si>
  <si>
    <t xml:space="preserve">  Toys &amp; Games</t>
  </si>
  <si>
    <t xml:space="preserve">  Cards</t>
  </si>
  <si>
    <t xml:space="preserve">  Gifts</t>
  </si>
  <si>
    <t xml:space="preserve">  Clothing</t>
  </si>
  <si>
    <t xml:space="preserve">  Reading Accessories</t>
  </si>
  <si>
    <t xml:space="preserve">  Logo Merchandise</t>
  </si>
  <si>
    <t>NON-BOOK TOTAL</t>
  </si>
  <si>
    <t>TOTAL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</si>
</sst>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&quot;$&quot;#,##0"/>
    <numFmt numFmtId="60" formatCode="0.0%"/>
    <numFmt numFmtId="61" formatCode="0.0"/>
    <numFmt numFmtId="62" formatCode="#,##0%"/>
    <numFmt numFmtId="63" formatCode="#,##0.0"/>
  </numFmts>
  <fonts count="7">
    <font>
      <sz val="12"/>
      <color indexed="8"/>
      <name val="Verdana"/>
    </font>
    <font>
      <sz val="12"/>
      <color indexed="8"/>
      <name val="Helvetica"/>
    </font>
    <font>
      <b val="1"/>
      <sz val="11"/>
      <color indexed="8"/>
      <name val="Helvetica"/>
    </font>
    <font>
      <sz val="11"/>
      <color indexed="8"/>
      <name val="Helvetica"/>
    </font>
    <font>
      <sz val="15"/>
      <color indexed="8"/>
      <name val="Verdana"/>
    </font>
    <font>
      <b val="1"/>
      <sz val="10"/>
      <color indexed="8"/>
      <name val="Helvetica"/>
    </font>
    <font>
      <sz val="10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fillId="2" borderId="1" applyNumberFormat="1" applyFont="1" applyFill="1" applyBorder="1" applyAlignment="1" applyProtection="0">
      <alignment horizontal="left" vertical="top" wrapText="1"/>
    </xf>
    <xf numFmtId="59" fontId="6" fillId="3" borderId="1" applyNumberFormat="1" applyFont="1" applyFill="1" applyBorder="1" applyAlignment="1" applyProtection="0">
      <alignment vertical="top" wrapText="1"/>
    </xf>
    <xf numFmtId="60" fontId="6" fillId="3" borderId="1" applyNumberFormat="1" applyFont="1" applyFill="1" applyBorder="1" applyAlignment="1" applyProtection="0">
      <alignment horizontal="center" vertical="top" wrapText="1"/>
    </xf>
    <xf numFmtId="60" fontId="6" fillId="3" borderId="1" applyNumberFormat="1" applyFont="1" applyFill="1" applyBorder="1" applyAlignment="1" applyProtection="0">
      <alignment vertical="top" wrapText="1"/>
    </xf>
    <xf numFmtId="49" fontId="5" fillId="2" borderId="1" applyNumberFormat="1" applyFont="1" applyFill="1" applyBorder="1" applyAlignment="1" applyProtection="0">
      <alignment vertical="top" wrapText="1"/>
    </xf>
    <xf numFmtId="49" fontId="5" fillId="3" borderId="1" applyNumberFormat="1" applyFont="1" applyFill="1" applyBorder="1" applyAlignment="1" applyProtection="0">
      <alignment horizontal="center" vertical="top" wrapText="1"/>
    </xf>
    <xf numFmtId="0" fontId="5" fillId="2" borderId="1" applyNumberFormat="1" applyFont="1" applyFill="1" applyBorder="1" applyAlignment="1" applyProtection="0">
      <alignment vertical="top" wrapText="1"/>
    </xf>
    <xf numFmtId="49" fontId="5" fillId="4" borderId="1" applyNumberFormat="1" applyFont="1" applyFill="1" applyBorder="1" applyAlignment="1" applyProtection="0">
      <alignment vertical="top" wrapText="1"/>
    </xf>
    <xf numFmtId="59" fontId="6" fillId="4" borderId="1" applyNumberFormat="1" applyFont="1" applyFill="1" applyBorder="1" applyAlignment="1" applyProtection="0">
      <alignment vertical="top" wrapText="1"/>
    </xf>
    <xf numFmtId="60" fontId="6" fillId="4" borderId="1" applyNumberFormat="1" applyFont="1" applyFill="1" applyBorder="1" applyAlignment="1" applyProtection="0">
      <alignment horizontal="center" vertical="top" wrapText="1"/>
    </xf>
    <xf numFmtId="60" fontId="6" fillId="4" borderId="1" applyNumberFormat="1" applyFont="1" applyFill="1" applyBorder="1" applyAlignment="1" applyProtection="0">
      <alignment vertical="top" wrapText="1"/>
    </xf>
    <xf numFmtId="61" fontId="6" fillId="3" borderId="1" applyNumberFormat="1" applyFont="1" applyFill="1" applyBorder="1" applyAlignment="1" applyProtection="0">
      <alignment vertical="top" wrapText="1"/>
    </xf>
    <xf numFmtId="61" fontId="6" fillId="3" borderId="1" applyNumberFormat="1" applyFont="1" applyFill="1" applyBorder="1" applyAlignment="1" applyProtection="0">
      <alignment horizontal="center" vertical="top" wrapText="1"/>
    </xf>
    <xf numFmtId="49" fontId="5" fillId="2" borderId="1" applyNumberFormat="1" applyFont="1" applyFill="1" applyBorder="1" applyAlignment="1" applyProtection="0">
      <alignment horizontal="right" vertical="top" wrapText="1"/>
    </xf>
    <xf numFmtId="59" fontId="5" fillId="3" borderId="1" applyNumberFormat="1" applyFont="1" applyFill="1" applyBorder="1" applyAlignment="1" applyProtection="0">
      <alignment vertical="top" wrapText="1"/>
    </xf>
    <xf numFmtId="9" fontId="6" fillId="3" borderId="1" applyNumberFormat="1" applyFont="1" applyFill="1" applyBorder="1" applyAlignment="1" applyProtection="0">
      <alignment horizontal="center" vertical="top" wrapText="1"/>
    </xf>
    <xf numFmtId="60" fontId="5" fillId="3" borderId="1" applyNumberFormat="1" applyFont="1" applyFill="1" applyBorder="1" applyAlignment="1" applyProtection="0">
      <alignment vertical="top" wrapText="1"/>
    </xf>
    <xf numFmtId="61" fontId="5" fillId="3" borderId="1" applyNumberFormat="1" applyFont="1" applyFill="1" applyBorder="1" applyAlignment="1" applyProtection="0">
      <alignment horizontal="center" vertical="top" wrapText="1"/>
    </xf>
    <xf numFmtId="49" fontId="5" fillId="5" borderId="1" applyNumberFormat="1" applyFont="1" applyFill="1" applyBorder="1" applyAlignment="1" applyProtection="0">
      <alignment vertical="top" wrapText="1"/>
    </xf>
    <xf numFmtId="59" fontId="6" fillId="5" borderId="1" applyNumberFormat="1" applyFont="1" applyFill="1" applyBorder="1" applyAlignment="1" applyProtection="0">
      <alignment vertical="top" wrapText="1"/>
    </xf>
    <xf numFmtId="60" fontId="6" fillId="5" borderId="1" applyNumberFormat="1" applyFont="1" applyFill="1" applyBorder="1" applyAlignment="1" applyProtection="0">
      <alignment horizontal="center" vertical="top" wrapText="1"/>
    </xf>
    <xf numFmtId="60" fontId="6" fillId="5" borderId="1" applyNumberFormat="1" applyFont="1" applyFill="1" applyBorder="1" applyAlignment="1" applyProtection="0">
      <alignment vertical="top" wrapText="1"/>
    </xf>
    <xf numFmtId="0" fontId="5" fillId="2" borderId="1" applyNumberFormat="1" applyFont="1" applyFill="1" applyBorder="1" applyAlignment="1" applyProtection="0">
      <alignment horizontal="right" vertical="top" wrapText="1"/>
    </xf>
    <xf numFmtId="49" fontId="5" fillId="6" borderId="1" applyNumberFormat="1" applyFont="1" applyFill="1" applyBorder="1" applyAlignment="1" applyProtection="0">
      <alignment horizontal="left" vertical="top" wrapText="1"/>
    </xf>
    <xf numFmtId="59" fontId="6" fillId="6" borderId="1" applyNumberFormat="1" applyFont="1" applyFill="1" applyBorder="1" applyAlignment="1" applyProtection="0">
      <alignment vertical="top" wrapText="1"/>
    </xf>
    <xf numFmtId="60" fontId="6" fillId="6" borderId="1" applyNumberFormat="1" applyFont="1" applyFill="1" applyBorder="1" applyAlignment="1" applyProtection="0">
      <alignment horizontal="center" vertical="top" wrapText="1"/>
    </xf>
    <xf numFmtId="60" fontId="6" fillId="6" borderId="1" applyNumberFormat="1" applyFont="1" applyFill="1" applyBorder="1" applyAlignment="1" applyProtection="0">
      <alignment vertical="top" wrapText="1"/>
    </xf>
    <xf numFmtId="0" fontId="6" fillId="2" borderId="1" applyNumberFormat="1" applyFont="1" applyFill="1" applyBorder="1" applyAlignment="1" applyProtection="0">
      <alignment horizontal="left" vertical="top" wrapText="1"/>
    </xf>
    <xf numFmtId="49" fontId="5" fillId="4" borderId="1" applyNumberFormat="1" applyFont="1" applyFill="1" applyBorder="1" applyAlignment="1" applyProtection="0">
      <alignment horizontal="left" vertical="top" wrapText="1"/>
    </xf>
    <xf numFmtId="0" fontId="5" fillId="2" borderId="1" applyNumberFormat="1" applyFont="1" applyFill="1" applyBorder="1" applyAlignment="1" applyProtection="0">
      <alignment horizontal="left" vertical="top" wrapText="1"/>
    </xf>
    <xf numFmtId="49" fontId="5" fillId="5" borderId="1" applyNumberFormat="1" applyFont="1" applyFill="1" applyBorder="1" applyAlignment="1" applyProtection="0">
      <alignment horizontal="left" vertical="top" wrapText="1"/>
    </xf>
    <xf numFmtId="49" fontId="6" fillId="3" borderId="1" applyNumberFormat="1" applyFont="1" applyFill="1" applyBorder="1" applyAlignment="1" applyProtection="0">
      <alignment vertical="top" wrapText="1"/>
    </xf>
    <xf numFmtId="0" fontId="6" fillId="3" borderId="1" applyNumberFormat="1" applyFont="1" applyFill="1" applyBorder="1" applyAlignment="1" applyProtection="0">
      <alignment vertical="top" wrapText="1"/>
    </xf>
    <xf numFmtId="62" fontId="6" fillId="3" borderId="1" applyNumberFormat="1" applyFont="1" applyFill="1" applyBorder="1" applyAlignment="1" applyProtection="0">
      <alignment horizontal="center" vertical="top" wrapText="1"/>
    </xf>
    <xf numFmtId="62" fontId="5" fillId="3" borderId="1" applyNumberFormat="1" applyFont="1" applyFill="1" applyBorder="1" applyAlignment="1" applyProtection="0">
      <alignment vertical="top" wrapText="1"/>
    </xf>
    <xf numFmtId="63" fontId="5" fillId="3" borderId="1" applyNumberFormat="1" applyFont="1" applyFill="1" applyBorder="1" applyAlignment="1" applyProtection="0">
      <alignment horizontal="center" vertical="top" wrapText="1"/>
    </xf>
    <xf numFmtId="62" fontId="6" fillId="3" borderId="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ffffff"/>
      <rgbColor rgb="ff9ce159"/>
      <rgbColor rgb="ffffe061"/>
      <rgbColor rgb="ff63b2de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137160</xdr:colOff>
      <xdr:row>0</xdr:row>
      <xdr:rowOff>0</xdr:rowOff>
    </xdr:from>
    <xdr:to>
      <xdr:col>5</xdr:col>
      <xdr:colOff>324191</xdr:colOff>
      <xdr:row>0</xdr:row>
      <xdr:rowOff>876300</xdr:rowOff>
    </xdr:to>
    <xdr:sp>
      <xdr:nvSpPr>
        <xdr:cNvPr id="2" name="Shape 2"/>
        <xdr:cNvSpPr/>
      </xdr:nvSpPr>
      <xdr:spPr>
        <a:xfrm>
          <a:off x="137160" y="-57150"/>
          <a:ext cx="5238695" cy="8763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Inventory Mangement Exercise Instructions</a:t>
          </a:r>
          <a:endParaRPr b="1" baseline="0" cap="none" i="0" spc="0" strike="noStrike" sz="11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How would you improve sales and inventory turns for this bookstore?</a:t>
          </a:r>
          <a:endParaRPr b="0" baseline="0" cap="none" i="0" spc="0" strike="noStrike" sz="11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Please review the categories and sub-categories below. For each category</a:t>
          </a:r>
          <a:endParaRPr b="0" baseline="0" cap="none" i="0" spc="0" strike="noStrike" sz="11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performing below 3 turns a year, indicate what you would do to see improvements.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J95"/>
  <sheetViews>
    <sheetView workbookViewId="0" showGridLines="0" defaultGridColor="1"/>
  </sheetViews>
  <sheetFormatPr defaultColWidth="9" defaultRowHeight="18" customHeight="1" outlineLevelRow="0" outlineLevelCol="0"/>
  <cols>
    <col min="1" max="1" width="1.60156" style="1" customWidth="1"/>
    <col min="2" max="2" width="21.875" style="1" customWidth="1"/>
    <col min="3" max="3" width="9.125" style="1" customWidth="1"/>
    <col min="4" max="4" width="7.125" style="1" customWidth="1"/>
    <col min="5" max="5" width="10.0234" style="1" customWidth="1"/>
    <col min="6" max="6" width="9.85938" style="1" customWidth="1"/>
    <col min="7" max="7" width="9.85938" style="1" customWidth="1"/>
    <col min="8" max="8" width="8.42969" style="1" customWidth="1"/>
    <col min="9" max="9" width="8.30469" style="1" customWidth="1"/>
    <col min="10" max="10" width="24.4844" style="1" customWidth="1"/>
    <col min="11" max="256" width="9" style="1" customWidth="1"/>
  </cols>
  <sheetData>
    <row r="1" ht="87.15" customHeight="1"/>
    <row r="2" ht="20.55" customHeight="1">
      <c r="B2" t="s" s="2">
        <v>0</v>
      </c>
      <c r="C2" s="3"/>
      <c r="D2" s="3"/>
      <c r="E2" s="4"/>
      <c r="F2" s="5"/>
      <c r="G2" s="5"/>
      <c r="H2" s="5"/>
      <c r="I2" s="4"/>
      <c r="J2" s="5"/>
    </row>
    <row r="3" ht="20.35" customHeight="1">
      <c r="B3" t="s" s="6">
        <v>1</v>
      </c>
      <c r="C3" t="s" s="7">
        <v>2</v>
      </c>
      <c r="D3" t="s" s="7">
        <v>3</v>
      </c>
      <c r="E3" t="s" s="7">
        <v>4</v>
      </c>
      <c r="F3" t="s" s="7">
        <v>5</v>
      </c>
      <c r="G3" t="s" s="7">
        <v>5</v>
      </c>
      <c r="H3" s="7"/>
      <c r="I3" t="s" s="7">
        <v>6</v>
      </c>
      <c r="J3" s="7"/>
    </row>
    <row r="4" ht="20.35" customHeight="1">
      <c r="B4" s="8"/>
      <c r="C4" t="s" s="7">
        <v>7</v>
      </c>
      <c r="D4" t="s" s="7">
        <v>8</v>
      </c>
      <c r="E4" t="s" s="7">
        <v>7</v>
      </c>
      <c r="F4" t="s" s="7">
        <v>9</v>
      </c>
      <c r="G4" t="s" s="7">
        <v>10</v>
      </c>
      <c r="H4" t="s" s="7">
        <v>11</v>
      </c>
      <c r="I4" t="s" s="7">
        <v>12</v>
      </c>
      <c r="J4" t="s" s="7">
        <v>13</v>
      </c>
    </row>
    <row r="5" ht="20.35" customHeight="1">
      <c r="B5" t="s" s="9">
        <v>14</v>
      </c>
      <c r="C5" s="10"/>
      <c r="D5" s="10"/>
      <c r="E5" s="11"/>
      <c r="F5" s="12"/>
      <c r="G5" s="12"/>
      <c r="H5" s="12"/>
      <c r="I5" s="11"/>
      <c r="J5" s="12"/>
    </row>
    <row r="6" ht="20.35" customHeight="1">
      <c r="B6" t="s" s="6">
        <v>15</v>
      </c>
      <c r="C6" s="3">
        <v>51551</v>
      </c>
      <c r="D6" s="3"/>
      <c r="E6" s="4"/>
      <c r="F6" s="13">
        <v>14320</v>
      </c>
      <c r="G6" s="3">
        <f>(F6*H6)</f>
        <v>6615.84</v>
      </c>
      <c r="H6" s="5">
        <v>0.462</v>
      </c>
      <c r="I6" s="14">
        <f>(C6/F6)</f>
        <v>3.599930167597766</v>
      </c>
      <c r="J6" s="13"/>
    </row>
    <row r="7" ht="20.35" customHeight="1">
      <c r="B7" t="s" s="6">
        <v>16</v>
      </c>
      <c r="C7" s="3">
        <v>102727</v>
      </c>
      <c r="D7" s="3"/>
      <c r="E7" s="4"/>
      <c r="F7" s="3">
        <v>25682</v>
      </c>
      <c r="G7" s="3">
        <f>(F7*H7)</f>
        <v>11916.448</v>
      </c>
      <c r="H7" s="5">
        <v>0.464</v>
      </c>
      <c r="I7" s="14">
        <f>(C7/F7)</f>
        <v>3.999961062222568</v>
      </c>
      <c r="J7" s="13"/>
    </row>
    <row r="8" ht="20.35" customHeight="1">
      <c r="B8" t="s" s="6">
        <v>17</v>
      </c>
      <c r="C8" s="3">
        <v>2295</v>
      </c>
      <c r="D8" s="3"/>
      <c r="E8" s="4"/>
      <c r="F8" s="3">
        <v>1093</v>
      </c>
      <c r="G8" s="3">
        <f>(F8*H8)</f>
        <v>459.06</v>
      </c>
      <c r="H8" s="5">
        <v>0.42</v>
      </c>
      <c r="I8" s="14">
        <f>(C8/F8)</f>
        <v>2.099725526075023</v>
      </c>
      <c r="J8" s="13"/>
    </row>
    <row r="9" ht="20.35" customHeight="1">
      <c r="B9" t="s" s="6">
        <v>18</v>
      </c>
      <c r="C9" s="3">
        <v>35124</v>
      </c>
      <c r="D9" s="3"/>
      <c r="E9" s="4"/>
      <c r="F9" s="3">
        <v>12544</v>
      </c>
      <c r="G9" s="3">
        <f>(F9*H9)</f>
        <v>5732.608</v>
      </c>
      <c r="H9" s="5">
        <v>0.457</v>
      </c>
      <c r="I9" s="14">
        <f>(C9/F9)</f>
        <v>2.800063775510204</v>
      </c>
      <c r="J9" s="13"/>
    </row>
    <row r="10" ht="20.35" customHeight="1">
      <c r="B10" t="s" s="6">
        <v>19</v>
      </c>
      <c r="C10" s="3">
        <v>7017</v>
      </c>
      <c r="D10" s="3"/>
      <c r="E10" s="4"/>
      <c r="F10" s="3">
        <v>4128</v>
      </c>
      <c r="G10" s="3">
        <f>(F10*H10)</f>
        <v>1733.76</v>
      </c>
      <c r="H10" s="5">
        <v>0.42</v>
      </c>
      <c r="I10" s="14">
        <f>(C10/F10)</f>
        <v>1.699854651162791</v>
      </c>
      <c r="J10" s="13"/>
    </row>
    <row r="11" ht="20.35" customHeight="1">
      <c r="B11" t="s" s="6">
        <v>20</v>
      </c>
      <c r="C11" s="3">
        <v>11218</v>
      </c>
      <c r="D11" s="3"/>
      <c r="E11" s="4"/>
      <c r="F11" s="3">
        <v>3299</v>
      </c>
      <c r="G11" s="3">
        <f>(F11*H11)</f>
        <v>1461.457</v>
      </c>
      <c r="H11" s="5">
        <v>0.4429999999999999</v>
      </c>
      <c r="I11" s="14">
        <f>(C11/F11)</f>
        <v>3.400424371021522</v>
      </c>
      <c r="J11" s="13"/>
    </row>
    <row r="12" ht="20.35" customHeight="1">
      <c r="B12" t="s" s="6">
        <v>21</v>
      </c>
      <c r="C12" s="3">
        <v>3800</v>
      </c>
      <c r="D12" s="3"/>
      <c r="E12" s="4"/>
      <c r="F12" s="3">
        <v>1462</v>
      </c>
      <c r="G12" s="3">
        <f>(F12*H12)</f>
        <v>638.8940000000001</v>
      </c>
      <c r="H12" s="5">
        <v>0.4370000000000001</v>
      </c>
      <c r="I12" s="14">
        <f>(C12/F12)</f>
        <v>2.599179206566347</v>
      </c>
      <c r="J12" s="13"/>
    </row>
    <row r="13" ht="20.35" customHeight="1">
      <c r="B13" t="s" s="6">
        <v>22</v>
      </c>
      <c r="C13" s="3">
        <v>34824</v>
      </c>
      <c r="D13" s="3"/>
      <c r="E13" s="4"/>
      <c r="F13" s="3">
        <v>7255</v>
      </c>
      <c r="G13" s="3">
        <f>(F13*H13)</f>
        <v>3112.395</v>
      </c>
      <c r="H13" s="5">
        <v>0.429</v>
      </c>
      <c r="I13" s="14">
        <f>(C13/F13)</f>
        <v>4.8</v>
      </c>
      <c r="J13" s="13"/>
    </row>
    <row r="14" ht="20.35" customHeight="1">
      <c r="B14" t="s" s="6">
        <v>23</v>
      </c>
      <c r="C14" s="3">
        <v>54633</v>
      </c>
      <c r="D14" s="3"/>
      <c r="E14" s="4"/>
      <c r="F14" s="3">
        <v>17073</v>
      </c>
      <c r="G14" s="3">
        <f>(F14*H14)</f>
        <v>7785.288</v>
      </c>
      <c r="H14" s="5">
        <v>0.456</v>
      </c>
      <c r="I14" s="14">
        <f>(C14/F14)</f>
        <v>3.199964856791425</v>
      </c>
      <c r="J14" s="13"/>
    </row>
    <row r="15" ht="20.35" customHeight="1">
      <c r="B15" t="s" s="6">
        <v>24</v>
      </c>
      <c r="C15" s="3">
        <v>7629</v>
      </c>
      <c r="D15" s="3"/>
      <c r="E15" s="4"/>
      <c r="F15" s="3">
        <v>1557</v>
      </c>
      <c r="G15" s="3">
        <f>(F15*H15)</f>
        <v>697.5359999999999</v>
      </c>
      <c r="H15" s="5">
        <v>0.448</v>
      </c>
      <c r="I15" s="14">
        <f>(C15/F15)</f>
        <v>4.89980732177264</v>
      </c>
      <c r="J15" s="13"/>
    </row>
    <row r="16" ht="20.35" customHeight="1">
      <c r="B16" t="s" s="15">
        <v>25</v>
      </c>
      <c r="C16" s="3"/>
      <c r="D16" s="16">
        <f>SUM((C6:C15))</f>
        <v>310818</v>
      </c>
      <c r="E16" s="17">
        <f>(D16/D95)</f>
        <v>0.2408607250045914</v>
      </c>
      <c r="F16" s="3">
        <f>SUM(F2:F15)</f>
        <v>88413</v>
      </c>
      <c r="G16" s="3">
        <f>SUM(G2:G15)</f>
        <v>40153.286</v>
      </c>
      <c r="H16" s="18">
        <f>(G16/F16)</f>
        <v>0.4541559046746519</v>
      </c>
      <c r="I16" s="19">
        <f>(D16/F16)</f>
        <v>3.515523735197313</v>
      </c>
      <c r="J16" s="13"/>
    </row>
    <row r="17" ht="20.35" customHeight="1">
      <c r="B17" s="8"/>
      <c r="C17" s="3"/>
      <c r="D17" s="3"/>
      <c r="E17" s="4"/>
      <c r="F17" s="5"/>
      <c r="G17" s="5"/>
      <c r="H17" s="5"/>
      <c r="I17" s="4"/>
      <c r="J17" s="5"/>
    </row>
    <row r="18" ht="20.35" customHeight="1">
      <c r="B18" t="s" s="20">
        <v>26</v>
      </c>
      <c r="C18" s="21"/>
      <c r="D18" s="21"/>
      <c r="E18" s="22"/>
      <c r="F18" s="23"/>
      <c r="G18" s="23"/>
      <c r="H18" s="23"/>
      <c r="I18" s="22"/>
      <c r="J18" s="23"/>
    </row>
    <row r="19" ht="20.35" customHeight="1">
      <c r="B19" t="s" s="6">
        <v>27</v>
      </c>
      <c r="C19" s="3">
        <v>14500</v>
      </c>
      <c r="D19" s="3"/>
      <c r="E19" s="4"/>
      <c r="F19" s="3">
        <v>6777</v>
      </c>
      <c r="G19" s="3">
        <f>(F19*H19)</f>
        <v>3117.42</v>
      </c>
      <c r="H19" s="5">
        <v>0.46</v>
      </c>
      <c r="I19" s="14">
        <f>(C19/F19)</f>
        <v>2.13958978899218</v>
      </c>
      <c r="J19" s="5"/>
    </row>
    <row r="20" ht="20.35" customHeight="1">
      <c r="B20" t="s" s="6">
        <v>28</v>
      </c>
      <c r="C20" s="3">
        <v>2042</v>
      </c>
      <c r="D20" s="3"/>
      <c r="E20" s="4"/>
      <c r="F20" s="3">
        <v>1200</v>
      </c>
      <c r="G20" s="3">
        <f>(F20*H20)</f>
        <v>554.4</v>
      </c>
      <c r="H20" s="5">
        <v>0.462</v>
      </c>
      <c r="I20" s="14">
        <f>(C20/F20)</f>
        <v>1.701666666666667</v>
      </c>
      <c r="J20" s="5"/>
    </row>
    <row r="21" ht="20.35" customHeight="1">
      <c r="B21" t="s" s="6">
        <v>29</v>
      </c>
      <c r="C21" s="3">
        <v>6350</v>
      </c>
      <c r="D21" s="3"/>
      <c r="E21" s="4"/>
      <c r="F21" s="3">
        <v>4789</v>
      </c>
      <c r="G21" s="3">
        <f>(F21*H21)</f>
        <v>2188.573</v>
      </c>
      <c r="H21" s="5">
        <v>0.457</v>
      </c>
      <c r="I21" s="14">
        <f>(C21/F21)</f>
        <v>1.32595531426185</v>
      </c>
      <c r="J21" s="5"/>
    </row>
    <row r="22" ht="20.35" customHeight="1">
      <c r="B22" t="s" s="6">
        <v>30</v>
      </c>
      <c r="C22" s="3">
        <v>4999</v>
      </c>
      <c r="D22" s="3"/>
      <c r="E22" s="4"/>
      <c r="F22" s="3">
        <v>3200</v>
      </c>
      <c r="G22" s="3">
        <f>(F22*H22)</f>
        <v>1459.2</v>
      </c>
      <c r="H22" s="5">
        <v>0.456</v>
      </c>
      <c r="I22" s="14">
        <f>(C22/F22)</f>
        <v>1.5621875</v>
      </c>
      <c r="J22" s="5"/>
    </row>
    <row r="23" ht="20.35" customHeight="1">
      <c r="B23" t="s" s="6">
        <v>31</v>
      </c>
      <c r="C23" s="3">
        <v>2821</v>
      </c>
      <c r="D23" s="3"/>
      <c r="E23" s="4"/>
      <c r="F23" s="3">
        <v>1523</v>
      </c>
      <c r="G23" s="3">
        <f>(F23*H23)</f>
        <v>703.626</v>
      </c>
      <c r="H23" s="5">
        <v>0.462</v>
      </c>
      <c r="I23" s="14">
        <f>(C23/F23)</f>
        <v>1.852265265922521</v>
      </c>
      <c r="J23" s="5"/>
    </row>
    <row r="24" ht="20.35" customHeight="1">
      <c r="B24" t="s" s="15">
        <v>32</v>
      </c>
      <c r="C24" s="3"/>
      <c r="D24" s="3">
        <f>SUM(C19:C23)</f>
        <v>30712</v>
      </c>
      <c r="E24" s="4">
        <f>(D24/($D$95))</f>
        <v>0.02379950513271758</v>
      </c>
      <c r="F24" s="3">
        <f>SUM(F19:F23)</f>
        <v>17489</v>
      </c>
      <c r="G24" s="3">
        <f>SUM(G19:G23)</f>
        <v>8023.219</v>
      </c>
      <c r="H24" s="18">
        <f>(G24/F24)</f>
        <v>0.4587580193264338</v>
      </c>
      <c r="I24" s="19">
        <f>(D24/F24)</f>
        <v>1.756075247298302</v>
      </c>
      <c r="J24" s="5"/>
    </row>
    <row r="25" ht="20.35" customHeight="1">
      <c r="B25" s="24"/>
      <c r="C25" s="3"/>
      <c r="D25" s="3"/>
      <c r="E25" s="4"/>
      <c r="F25" s="5"/>
      <c r="G25" s="5"/>
      <c r="H25" s="5"/>
      <c r="I25" s="4"/>
      <c r="J25" s="5"/>
    </row>
    <row r="26" ht="20.35" customHeight="1">
      <c r="B26" t="s" s="25">
        <v>33</v>
      </c>
      <c r="C26" s="26"/>
      <c r="D26" s="26"/>
      <c r="E26" s="27"/>
      <c r="F26" s="28"/>
      <c r="G26" s="28"/>
      <c r="H26" s="28"/>
      <c r="I26" s="27"/>
      <c r="J26" s="28"/>
    </row>
    <row r="27" ht="20.35" customHeight="1">
      <c r="B27" t="s" s="2">
        <v>34</v>
      </c>
      <c r="C27" s="3">
        <v>26483</v>
      </c>
      <c r="D27" s="3"/>
      <c r="E27" s="4"/>
      <c r="F27" s="3">
        <v>15422</v>
      </c>
      <c r="G27" s="3">
        <f>(F27*H27)</f>
        <v>6323.02</v>
      </c>
      <c r="H27" s="18">
        <v>0.41</v>
      </c>
      <c r="I27" s="19">
        <f>(C27/F27)</f>
        <v>1.717222150175075</v>
      </c>
      <c r="J27" s="5"/>
    </row>
    <row r="28" ht="20.35" customHeight="1">
      <c r="B28" t="s" s="15">
        <v>35</v>
      </c>
      <c r="C28" s="3"/>
      <c r="D28" s="3">
        <f>C27</f>
        <v>26483</v>
      </c>
      <c r="E28" s="4">
        <f>(D28/($D$95))</f>
        <v>0.02052234613277415</v>
      </c>
      <c r="F28" s="3">
        <v>15422</v>
      </c>
      <c r="G28" s="3">
        <f>(F28*H28)</f>
        <v>6323.02</v>
      </c>
      <c r="H28" s="18">
        <v>0.41</v>
      </c>
      <c r="I28" s="19">
        <f>(D28/F28)</f>
        <v>1.717222150175075</v>
      </c>
      <c r="J28" s="5"/>
    </row>
    <row r="29" ht="20.35" customHeight="1">
      <c r="B29" s="29"/>
      <c r="C29" s="3"/>
      <c r="D29" s="3"/>
      <c r="E29" s="4"/>
      <c r="F29" s="5"/>
      <c r="G29" s="5"/>
      <c r="H29" s="5"/>
      <c r="I29" s="4"/>
      <c r="J29" s="5"/>
    </row>
    <row r="30" ht="20.35" customHeight="1">
      <c r="B30" t="s" s="30">
        <v>36</v>
      </c>
      <c r="C30" s="10"/>
      <c r="D30" s="10"/>
      <c r="E30" s="11"/>
      <c r="F30" s="12"/>
      <c r="G30" s="12"/>
      <c r="H30" s="12"/>
      <c r="I30" s="11"/>
      <c r="J30" s="12"/>
    </row>
    <row r="31" ht="20.35" customHeight="1">
      <c r="B31" t="s" s="2">
        <v>37</v>
      </c>
      <c r="C31" s="3">
        <v>18193</v>
      </c>
      <c r="D31" s="3"/>
      <c r="E31" s="4"/>
      <c r="F31" s="3">
        <v>5933</v>
      </c>
      <c r="G31" s="3">
        <f>(F31*H31)</f>
        <v>2717.314</v>
      </c>
      <c r="H31" s="5">
        <v>0.458</v>
      </c>
      <c r="I31" s="14">
        <f>(C31/F31)</f>
        <v>3.06640822518119</v>
      </c>
      <c r="J31" s="5"/>
    </row>
    <row r="32" ht="20.35" customHeight="1">
      <c r="B32" t="s" s="2">
        <v>38</v>
      </c>
      <c r="C32" s="3">
        <v>4322</v>
      </c>
      <c r="D32" s="3"/>
      <c r="E32" s="4"/>
      <c r="F32" s="3">
        <v>1867</v>
      </c>
      <c r="G32" s="3">
        <f>(F32*H32)</f>
        <v>858.8200000000001</v>
      </c>
      <c r="H32" s="5">
        <v>0.46</v>
      </c>
      <c r="I32" s="14">
        <f>(C32/F32)</f>
        <v>2.31494376004285</v>
      </c>
      <c r="J32" s="5"/>
    </row>
    <row r="33" ht="20.35" customHeight="1">
      <c r="B33" t="s" s="2">
        <v>39</v>
      </c>
      <c r="C33" s="3">
        <v>47024</v>
      </c>
      <c r="D33" s="3"/>
      <c r="E33" s="4"/>
      <c r="F33" s="3">
        <v>12621</v>
      </c>
      <c r="G33" s="3">
        <f>(F33*H33)</f>
        <v>5843.522999999999</v>
      </c>
      <c r="H33" s="5">
        <v>0.463</v>
      </c>
      <c r="I33" s="14">
        <f>(C33/F33)</f>
        <v>3.725853735837097</v>
      </c>
      <c r="J33" s="5"/>
    </row>
    <row r="34" ht="20.35" customHeight="1">
      <c r="B34" t="s" s="2">
        <v>40</v>
      </c>
      <c r="C34" s="3">
        <v>3762</v>
      </c>
      <c r="D34" s="3"/>
      <c r="E34" s="4"/>
      <c r="F34" s="3">
        <v>2298</v>
      </c>
      <c r="G34" s="3">
        <f>(F34*H34)</f>
        <v>1043.292</v>
      </c>
      <c r="H34" s="5">
        <v>0.454</v>
      </c>
      <c r="I34" s="14">
        <f>(C34/F34)</f>
        <v>1.637075718015666</v>
      </c>
      <c r="J34" s="5"/>
    </row>
    <row r="35" ht="20.35" customHeight="1">
      <c r="B35" t="s" s="2">
        <v>41</v>
      </c>
      <c r="C35" s="3">
        <f>(80+12100)</f>
        <v>12180</v>
      </c>
      <c r="D35" s="3"/>
      <c r="E35" s="4"/>
      <c r="F35" s="3">
        <v>5291</v>
      </c>
      <c r="G35" s="3">
        <f>(F35*H35)</f>
        <v>2417.987</v>
      </c>
      <c r="H35" s="5">
        <v>0.457</v>
      </c>
      <c r="I35" s="14">
        <f>(C35/F35)</f>
        <v>2.302022302022302</v>
      </c>
      <c r="J35" s="5"/>
    </row>
    <row r="36" ht="20.35" customHeight="1">
      <c r="B36" t="s" s="2">
        <v>42</v>
      </c>
      <c r="C36" s="3">
        <v>23457</v>
      </c>
      <c r="D36" s="3"/>
      <c r="E36" s="4"/>
      <c r="F36" s="3">
        <v>7622</v>
      </c>
      <c r="G36" s="3">
        <f>(F36*H36)</f>
        <v>3368.924</v>
      </c>
      <c r="H36" s="5">
        <v>0.442</v>
      </c>
      <c r="I36" s="14">
        <f>(C36/F36)</f>
        <v>3.077538703752296</v>
      </c>
      <c r="J36" s="5"/>
    </row>
    <row r="37" ht="20.35" customHeight="1">
      <c r="B37" t="s" s="15">
        <v>43</v>
      </c>
      <c r="C37" s="3"/>
      <c r="D37" s="3">
        <f>SUM(C31:C36)</f>
        <v>108938</v>
      </c>
      <c r="E37" s="4">
        <f>(D37/($D$95))</f>
        <v>0.08441880991625382</v>
      </c>
      <c r="F37" s="3">
        <f>SUM(F31:F36)</f>
        <v>35632</v>
      </c>
      <c r="G37" s="3">
        <f>SUM(G31:G36)</f>
        <v>16249.86</v>
      </c>
      <c r="H37" s="18">
        <f>(G37/F37)</f>
        <v>0.4560468118545127</v>
      </c>
      <c r="I37" s="19">
        <f>(D37/F37)</f>
        <v>3.057308037718904</v>
      </c>
      <c r="J37" s="5"/>
    </row>
    <row r="38" ht="20.35" customHeight="1">
      <c r="B38" s="31"/>
      <c r="C38" s="3"/>
      <c r="D38" s="3"/>
      <c r="E38" s="4"/>
      <c r="F38" s="5"/>
      <c r="G38" s="5"/>
      <c r="H38" s="5"/>
      <c r="I38" s="4"/>
      <c r="J38" s="5"/>
    </row>
    <row r="39" ht="20.35" customHeight="1">
      <c r="B39" t="s" s="32">
        <v>44</v>
      </c>
      <c r="C39" s="21"/>
      <c r="D39" s="21"/>
      <c r="E39" s="22"/>
      <c r="F39" s="23"/>
      <c r="G39" s="23"/>
      <c r="H39" s="23"/>
      <c r="I39" s="22"/>
      <c r="J39" s="23"/>
    </row>
    <row r="40" ht="20.35" customHeight="1">
      <c r="B40" t="s" s="2">
        <v>45</v>
      </c>
      <c r="C40" s="3">
        <v>2600</v>
      </c>
      <c r="D40" s="3"/>
      <c r="E40" s="4"/>
      <c r="F40" s="3">
        <v>636</v>
      </c>
      <c r="G40" s="3">
        <f>(F40*H40)</f>
        <v>267.756</v>
      </c>
      <c r="H40" s="5">
        <v>0.421</v>
      </c>
      <c r="I40" s="14">
        <f>(C40/F40)</f>
        <v>4.088050314465409</v>
      </c>
      <c r="J40" s="5"/>
    </row>
    <row r="41" ht="20.35" customHeight="1">
      <c r="B41" t="s" s="2">
        <v>46</v>
      </c>
      <c r="C41" s="3">
        <v>42044</v>
      </c>
      <c r="D41" s="3"/>
      <c r="E41" s="4"/>
      <c r="F41" s="3">
        <v>12011</v>
      </c>
      <c r="G41" s="3">
        <f>(F41*H41)</f>
        <v>5248.807000000001</v>
      </c>
      <c r="H41" s="5">
        <v>0.4370000000000001</v>
      </c>
      <c r="I41" s="14">
        <f>(C41/F41)</f>
        <v>3.500457913579219</v>
      </c>
      <c r="J41" s="5"/>
    </row>
    <row r="42" ht="20.35" customHeight="1">
      <c r="B42" t="s" s="2">
        <v>47</v>
      </c>
      <c r="C42" s="3">
        <f>(2461+1695)</f>
        <v>4156</v>
      </c>
      <c r="D42" s="3"/>
      <c r="E42" s="4"/>
      <c r="F42" s="3">
        <v>2100</v>
      </c>
      <c r="G42" s="3">
        <f>(F42*H42)</f>
        <v>926.1</v>
      </c>
      <c r="H42" s="5">
        <v>0.441</v>
      </c>
      <c r="I42" s="14">
        <f>(C42/F42)</f>
        <v>1.979047619047619</v>
      </c>
      <c r="J42" s="5"/>
    </row>
    <row r="43" ht="20.35" customHeight="1">
      <c r="B43" t="s" s="2">
        <v>48</v>
      </c>
      <c r="C43" s="3">
        <v>3780</v>
      </c>
      <c r="D43" s="3"/>
      <c r="E43" s="4"/>
      <c r="F43" s="3">
        <v>1438</v>
      </c>
      <c r="G43" s="3">
        <f>(F43*H43)</f>
        <v>649.976</v>
      </c>
      <c r="H43" s="5">
        <v>0.452</v>
      </c>
      <c r="I43" s="14">
        <f>(C43/F43)</f>
        <v>2.62865090403338</v>
      </c>
      <c r="J43" s="5"/>
    </row>
    <row r="44" ht="20.35" customHeight="1">
      <c r="B44" t="s" s="15">
        <v>49</v>
      </c>
      <c r="C44" t="s" s="33">
        <v>50</v>
      </c>
      <c r="D44" s="3">
        <f>SUM((C40:C43))</f>
        <v>52580</v>
      </c>
      <c r="E44" s="4">
        <f>(D44/($D$95))</f>
        <v>0.04074557110830588</v>
      </c>
      <c r="F44" s="3">
        <f>SUM(F40:F43)</f>
        <v>16185</v>
      </c>
      <c r="G44" s="3">
        <f>SUM(G40:G43)</f>
        <v>7092.639000000001</v>
      </c>
      <c r="H44" s="18">
        <f>(G44/F44)</f>
        <v>0.438222984244671</v>
      </c>
      <c r="I44" s="19">
        <f>(D44/F44)</f>
        <v>3.248687055915972</v>
      </c>
      <c r="J44" s="5"/>
    </row>
    <row r="45" ht="20.35" customHeight="1">
      <c r="B45" s="24"/>
      <c r="C45" s="3"/>
      <c r="D45" s="3"/>
      <c r="E45" s="4"/>
      <c r="F45" s="5"/>
      <c r="G45" s="5"/>
      <c r="H45" s="5"/>
      <c r="I45" s="4"/>
      <c r="J45" s="5"/>
    </row>
    <row r="46" ht="20.35" customHeight="1">
      <c r="B46" t="s" s="25">
        <v>51</v>
      </c>
      <c r="C46" s="26"/>
      <c r="D46" s="26"/>
      <c r="E46" s="27"/>
      <c r="F46" s="28"/>
      <c r="G46" s="28"/>
      <c r="H46" s="28"/>
      <c r="I46" s="27"/>
      <c r="J46" s="28"/>
    </row>
    <row r="47" ht="20.35" customHeight="1">
      <c r="B47" t="s" s="2">
        <v>52</v>
      </c>
      <c r="C47" s="3">
        <v>39965</v>
      </c>
      <c r="D47" s="3"/>
      <c r="E47" s="4"/>
      <c r="F47" s="3">
        <v>11937</v>
      </c>
      <c r="G47" s="3">
        <f>(F47*H47)</f>
        <v>5204.532</v>
      </c>
      <c r="H47" s="5">
        <v>0.436</v>
      </c>
      <c r="I47" s="14">
        <f>(C47/F47)</f>
        <v>3.347993633241183</v>
      </c>
      <c r="J47" s="5"/>
    </row>
    <row r="48" ht="20.35" customHeight="1">
      <c r="B48" t="s" s="2">
        <v>53</v>
      </c>
      <c r="C48" s="3">
        <v>1044</v>
      </c>
      <c r="D48" s="3"/>
      <c r="E48" s="4"/>
      <c r="F48" s="3">
        <v>533</v>
      </c>
      <c r="G48" s="3">
        <f>(F48*H48)</f>
        <v>238.251</v>
      </c>
      <c r="H48" s="5">
        <v>0.447</v>
      </c>
      <c r="I48" s="14">
        <f>(C48/F48)</f>
        <v>1.958724202626642</v>
      </c>
      <c r="J48" s="5"/>
    </row>
    <row r="49" ht="20.35" customHeight="1">
      <c r="B49" t="s" s="2">
        <v>54</v>
      </c>
      <c r="C49" s="3">
        <v>4577</v>
      </c>
      <c r="D49" s="3"/>
      <c r="E49" s="4"/>
      <c r="F49" s="3">
        <v>1401</v>
      </c>
      <c r="G49" s="3">
        <f>(F49*H49)</f>
        <v>634.6529999999999</v>
      </c>
      <c r="H49" s="5">
        <v>0.453</v>
      </c>
      <c r="I49" s="14">
        <f>(C49/F49)</f>
        <v>3.266952177016417</v>
      </c>
      <c r="J49" s="5"/>
    </row>
    <row r="50" ht="20.35" customHeight="1">
      <c r="B50" t="s" s="2">
        <v>55</v>
      </c>
      <c r="C50" s="3">
        <v>7552</v>
      </c>
      <c r="D50" s="3"/>
      <c r="E50" s="4"/>
      <c r="F50" s="3">
        <v>2334</v>
      </c>
      <c r="G50" s="3">
        <f>(F50*H50)</f>
        <v>1045.632</v>
      </c>
      <c r="H50" s="5">
        <v>0.448</v>
      </c>
      <c r="I50" s="14">
        <f>(C50/F50)</f>
        <v>3.235646958011996</v>
      </c>
      <c r="J50" s="5"/>
    </row>
    <row r="51" ht="20.35" customHeight="1">
      <c r="B51" t="s" s="2">
        <v>56</v>
      </c>
      <c r="C51" s="3">
        <v>4055</v>
      </c>
      <c r="D51" s="3"/>
      <c r="E51" s="4"/>
      <c r="F51" s="3">
        <v>2893</v>
      </c>
      <c r="G51" s="3">
        <f>(F51*H51)</f>
        <v>1246.883</v>
      </c>
      <c r="H51" s="5">
        <v>0.431</v>
      </c>
      <c r="I51" s="14">
        <f>(C51/F51)</f>
        <v>1.401659177324577</v>
      </c>
      <c r="J51" s="5"/>
    </row>
    <row r="52" ht="20.35" customHeight="1">
      <c r="B52" t="s" s="2">
        <v>57</v>
      </c>
      <c r="C52" s="3">
        <v>9166</v>
      </c>
      <c r="D52" s="3"/>
      <c r="E52" s="4"/>
      <c r="F52" s="3">
        <v>2818</v>
      </c>
      <c r="G52" s="3">
        <f>(F52*H52)</f>
        <v>1208.922</v>
      </c>
      <c r="H52" s="5">
        <v>0.429</v>
      </c>
      <c r="I52" s="14">
        <f>(C52/F52)</f>
        <v>3.252661462029808</v>
      </c>
      <c r="J52" s="5"/>
    </row>
    <row r="53" ht="20.35" customHeight="1">
      <c r="B53" t="s" s="2">
        <v>58</v>
      </c>
      <c r="C53" s="3">
        <v>9096</v>
      </c>
      <c r="D53" s="3"/>
      <c r="E53" s="4"/>
      <c r="F53" s="3">
        <v>3477</v>
      </c>
      <c r="G53" s="3">
        <f>(F53*H53)</f>
        <v>1536.834</v>
      </c>
      <c r="H53" s="5">
        <v>0.442</v>
      </c>
      <c r="I53" s="14">
        <f>(C53/F53)</f>
        <v>2.616048317515099</v>
      </c>
      <c r="J53" s="5"/>
    </row>
    <row r="54" ht="20.35" customHeight="1">
      <c r="B54" t="s" s="2">
        <v>59</v>
      </c>
      <c r="C54" s="3">
        <v>10595</v>
      </c>
      <c r="D54" s="3"/>
      <c r="E54" s="4"/>
      <c r="F54" s="3">
        <v>4988</v>
      </c>
      <c r="G54" s="3">
        <f>(F54*H54)</f>
        <v>2189.732</v>
      </c>
      <c r="H54" s="5">
        <v>0.439</v>
      </c>
      <c r="I54" s="14">
        <f>(C54/F54)</f>
        <v>2.124097834803528</v>
      </c>
      <c r="J54" s="5"/>
    </row>
    <row r="55" ht="20.35" customHeight="1">
      <c r="B55" t="s" s="2">
        <v>60</v>
      </c>
      <c r="C55" s="3">
        <v>10288</v>
      </c>
      <c r="D55" s="3"/>
      <c r="E55" s="4"/>
      <c r="F55" s="3">
        <v>3227</v>
      </c>
      <c r="G55" s="3">
        <f>(F55*H55)</f>
        <v>1448.923</v>
      </c>
      <c r="H55" s="5">
        <v>0.449</v>
      </c>
      <c r="I55" s="14">
        <f>(C55/F55)</f>
        <v>3.188100402850945</v>
      </c>
      <c r="J55" s="5"/>
    </row>
    <row r="56" ht="20.35" customHeight="1">
      <c r="B56" t="s" s="2">
        <v>61</v>
      </c>
      <c r="C56" s="3">
        <f>(683+1764+4317)</f>
        <v>6764</v>
      </c>
      <c r="D56" s="3"/>
      <c r="E56" s="4"/>
      <c r="F56" s="3">
        <v>4311</v>
      </c>
      <c r="G56" s="3">
        <f>(F56*H56)</f>
        <v>1875.285</v>
      </c>
      <c r="H56" s="5">
        <v>0.435</v>
      </c>
      <c r="I56" s="14">
        <f>(C56/F56)</f>
        <v>1.569009510554396</v>
      </c>
      <c r="J56" s="5"/>
    </row>
    <row r="57" ht="20.35" customHeight="1">
      <c r="B57" t="s" s="15">
        <v>62</v>
      </c>
      <c r="C57" s="3">
        <f>SUM(C47:C56)</f>
        <v>103102</v>
      </c>
      <c r="D57" s="3">
        <f>SUM(C47:C56)</f>
        <v>103102</v>
      </c>
      <c r="E57" s="4">
        <f>(D57/($D$95))</f>
        <v>0.07989634599483744</v>
      </c>
      <c r="F57" s="3">
        <f>SUM(F47:F56)</f>
        <v>37919</v>
      </c>
      <c r="G57" s="3">
        <f>SUM(G47:G56)</f>
        <v>16629.647</v>
      </c>
      <c r="H57" s="18">
        <f>(G57/F57)</f>
        <v>0.4385571085735385</v>
      </c>
      <c r="I57" s="19">
        <f>(C57/F57)</f>
        <v>2.719006302908832</v>
      </c>
      <c r="J57" s="5"/>
    </row>
    <row r="58" ht="20.35" customHeight="1">
      <c r="B58" s="31"/>
      <c r="C58" s="3"/>
      <c r="D58" s="3"/>
      <c r="E58" s="4"/>
      <c r="F58" s="5"/>
      <c r="G58" s="5"/>
      <c r="H58" s="5"/>
      <c r="I58" s="4"/>
      <c r="J58" s="5"/>
    </row>
    <row r="59" ht="20.35" customHeight="1">
      <c r="B59" t="s" s="30">
        <v>63</v>
      </c>
      <c r="C59" s="10"/>
      <c r="D59" s="10"/>
      <c r="E59" s="11"/>
      <c r="F59" s="12"/>
      <c r="G59" s="12"/>
      <c r="H59" s="12"/>
      <c r="I59" s="11"/>
      <c r="J59" s="12"/>
    </row>
    <row r="60" ht="20.35" customHeight="1">
      <c r="B60" t="s" s="2">
        <v>64</v>
      </c>
      <c r="C60" s="3">
        <v>23108</v>
      </c>
      <c r="D60" s="3"/>
      <c r="E60" s="4"/>
      <c r="F60" s="3">
        <v>7432</v>
      </c>
      <c r="G60" s="3">
        <f>(F60*H60)</f>
        <v>3359.264</v>
      </c>
      <c r="H60" s="5">
        <v>0.452</v>
      </c>
      <c r="I60" s="14">
        <f>(C60/F60)</f>
        <v>3.109257265877287</v>
      </c>
      <c r="J60" s="5"/>
    </row>
    <row r="61" ht="20.35" customHeight="1">
      <c r="B61" t="s" s="2">
        <v>65</v>
      </c>
      <c r="C61" s="3">
        <v>1148</v>
      </c>
      <c r="D61" s="3"/>
      <c r="E61" s="4"/>
      <c r="F61" s="3">
        <v>539</v>
      </c>
      <c r="G61" s="3">
        <f>(F61*H61)</f>
        <v>242.011</v>
      </c>
      <c r="H61" s="5">
        <v>0.449</v>
      </c>
      <c r="I61" s="14">
        <f>(C61/F61)</f>
        <v>2.12987012987013</v>
      </c>
      <c r="J61" s="5"/>
    </row>
    <row r="62" ht="20.35" customHeight="1">
      <c r="B62" t="s" s="2">
        <v>66</v>
      </c>
      <c r="C62" s="3">
        <v>978</v>
      </c>
      <c r="D62" s="3"/>
      <c r="E62" s="4"/>
      <c r="F62" s="3">
        <v>366</v>
      </c>
      <c r="G62" s="3">
        <f>(F62*H62)</f>
        <v>168.726</v>
      </c>
      <c r="H62" s="5">
        <v>0.461</v>
      </c>
      <c r="I62" s="14">
        <f>(C62/F62)</f>
        <v>2.672131147540984</v>
      </c>
      <c r="J62" s="5"/>
    </row>
    <row r="63" ht="20.35" customHeight="1">
      <c r="B63" t="s" s="2">
        <v>67</v>
      </c>
      <c r="C63" s="3">
        <f>(54777+12346)</f>
        <v>67123</v>
      </c>
      <c r="D63" s="3"/>
      <c r="E63" s="4"/>
      <c r="F63" s="3">
        <v>28328</v>
      </c>
      <c r="G63" s="3">
        <f>(F63*H63)</f>
        <v>13115.864</v>
      </c>
      <c r="H63" s="5">
        <v>0.463</v>
      </c>
      <c r="I63" s="14">
        <f>(C63/F63)</f>
        <v>2.369493081050551</v>
      </c>
      <c r="J63" s="5"/>
    </row>
    <row r="64" ht="20.35" customHeight="1">
      <c r="B64" t="s" s="2">
        <v>68</v>
      </c>
      <c r="C64" s="3">
        <v>4892</v>
      </c>
      <c r="D64" s="3"/>
      <c r="E64" s="4"/>
      <c r="F64" s="3">
        <v>2299</v>
      </c>
      <c r="G64" s="3">
        <f>(F64*H64)</f>
        <v>1066.736</v>
      </c>
      <c r="H64" s="5">
        <v>0.464</v>
      </c>
      <c r="I64" s="14">
        <f>(C64/F64)</f>
        <v>2.1278816876903</v>
      </c>
      <c r="J64" s="5"/>
    </row>
    <row r="65" ht="20.35" customHeight="1">
      <c r="B65" t="s" s="2">
        <v>69</v>
      </c>
      <c r="C65" s="3">
        <v>15369</v>
      </c>
      <c r="D65" s="3"/>
      <c r="E65" s="4"/>
      <c r="F65" s="3">
        <v>6882</v>
      </c>
      <c r="G65" s="3">
        <f>(F65*H65)</f>
        <v>3151.956</v>
      </c>
      <c r="H65" s="5">
        <v>0.458</v>
      </c>
      <c r="I65" s="14">
        <f>(C65/F65)</f>
        <v>2.233217088055798</v>
      </c>
      <c r="J65" s="5"/>
    </row>
    <row r="66" ht="20.35" customHeight="1">
      <c r="B66" t="s" s="2">
        <v>70</v>
      </c>
      <c r="C66" s="3">
        <f>(16152+65770+16)</f>
        <v>81938</v>
      </c>
      <c r="D66" s="3"/>
      <c r="E66" s="4"/>
      <c r="F66" s="3">
        <v>45698</v>
      </c>
      <c r="G66" s="3">
        <f>(F66*H66)</f>
        <v>20883.986</v>
      </c>
      <c r="H66" s="5">
        <v>0.457</v>
      </c>
      <c r="I66" s="14">
        <f>(C66/F66)</f>
        <v>1.793032517834479</v>
      </c>
      <c r="J66" s="5"/>
    </row>
    <row r="67" ht="20.35" customHeight="1">
      <c r="B67" t="s" s="2">
        <v>71</v>
      </c>
      <c r="C67" s="3">
        <v>13226</v>
      </c>
      <c r="D67" s="3"/>
      <c r="E67" s="4"/>
      <c r="F67" s="3">
        <v>5843</v>
      </c>
      <c r="G67" s="3">
        <f>(F67*H67)</f>
        <v>2652.722</v>
      </c>
      <c r="H67" s="5">
        <v>0.454</v>
      </c>
      <c r="I67" s="14">
        <f>(C67/F67)</f>
        <v>2.263563238062639</v>
      </c>
      <c r="J67" s="5"/>
    </row>
    <row r="68" ht="20.35" customHeight="1">
      <c r="B68" t="s" s="2">
        <v>72</v>
      </c>
      <c r="C68" s="3">
        <v>5957</v>
      </c>
      <c r="D68" s="3"/>
      <c r="E68" s="4"/>
      <c r="F68" s="3">
        <v>5508</v>
      </c>
      <c r="G68" s="3">
        <f>(F68*H68)</f>
        <v>2533.68</v>
      </c>
      <c r="H68" s="5">
        <v>0.46</v>
      </c>
      <c r="I68" s="14">
        <f>(C68/F68)</f>
        <v>1.081517792302106</v>
      </c>
      <c r="J68" s="5"/>
    </row>
    <row r="69" ht="20.35" customHeight="1">
      <c r="B69" t="s" s="2">
        <v>73</v>
      </c>
      <c r="C69" s="3">
        <v>1798</v>
      </c>
      <c r="D69" s="3"/>
      <c r="E69" s="4"/>
      <c r="F69" s="3">
        <v>622</v>
      </c>
      <c r="G69" s="3">
        <f>(F69*H69)</f>
        <v>285.498</v>
      </c>
      <c r="H69" s="5">
        <v>0.459</v>
      </c>
      <c r="I69" s="14">
        <f>(C69/F69)</f>
        <v>2.890675241157556</v>
      </c>
      <c r="J69" s="5"/>
    </row>
    <row r="70" ht="20.35" customHeight="1">
      <c r="B70" t="s" s="2">
        <v>74</v>
      </c>
      <c r="C70" s="3">
        <v>4057</v>
      </c>
      <c r="D70" s="3"/>
      <c r="E70" s="4"/>
      <c r="F70" s="3">
        <v>1473</v>
      </c>
      <c r="G70" s="3">
        <f>(F70*H70)</f>
        <v>674.6339999999999</v>
      </c>
      <c r="H70" s="5">
        <v>0.458</v>
      </c>
      <c r="I70" s="14">
        <f>(C70/F70)</f>
        <v>2.754243041412084</v>
      </c>
      <c r="J70" s="5"/>
    </row>
    <row r="71" ht="20.35" customHeight="1">
      <c r="B71" t="s" s="2">
        <v>75</v>
      </c>
      <c r="C71" s="3">
        <v>3080</v>
      </c>
      <c r="D71" s="3"/>
      <c r="E71" s="4"/>
      <c r="F71" s="3">
        <v>2172</v>
      </c>
      <c r="G71" s="3">
        <f>(F71*H71)</f>
        <v>992.604</v>
      </c>
      <c r="H71" s="5">
        <v>0.457</v>
      </c>
      <c r="I71" s="14">
        <f>(C71/F71)</f>
        <v>1.41804788213628</v>
      </c>
      <c r="J71" s="5"/>
    </row>
    <row r="72" ht="20.35" customHeight="1">
      <c r="B72" t="s" s="2">
        <v>76</v>
      </c>
      <c r="C72" s="3">
        <v>4918</v>
      </c>
      <c r="D72" s="3"/>
      <c r="E72" s="4"/>
      <c r="F72" s="3">
        <v>2673</v>
      </c>
      <c r="G72" s="3">
        <f>(F72*H72)</f>
        <v>1224.234</v>
      </c>
      <c r="H72" s="5">
        <v>0.458</v>
      </c>
      <c r="I72" s="14">
        <f>(C72/F72)</f>
        <v>1.839880284324729</v>
      </c>
      <c r="J72" s="5"/>
    </row>
    <row r="73" ht="20.35" customHeight="1">
      <c r="B73" t="s" s="2">
        <v>19</v>
      </c>
      <c r="C73" s="3">
        <v>3762</v>
      </c>
      <c r="D73" s="3"/>
      <c r="E73" s="4"/>
      <c r="F73" s="3">
        <v>1623</v>
      </c>
      <c r="G73" s="3">
        <f>(F73*H73)</f>
        <v>736.842</v>
      </c>
      <c r="H73" s="5">
        <v>0.454</v>
      </c>
      <c r="I73" s="14">
        <f>(C73/F73)</f>
        <v>2.317929759704251</v>
      </c>
      <c r="J73" s="5"/>
    </row>
    <row r="74" ht="20.35" customHeight="1">
      <c r="B74" t="s" s="2">
        <v>77</v>
      </c>
      <c r="C74" s="3">
        <v>1607</v>
      </c>
      <c r="D74" s="3"/>
      <c r="E74" s="4"/>
      <c r="F74" s="3">
        <v>558</v>
      </c>
      <c r="G74" s="3">
        <f>(F74*H74)</f>
        <v>252.774</v>
      </c>
      <c r="H74" s="5">
        <v>0.453</v>
      </c>
      <c r="I74" s="14">
        <f>(C74/F74)</f>
        <v>2.879928315412186</v>
      </c>
      <c r="J74" s="5"/>
    </row>
    <row r="75" ht="20.35" customHeight="1">
      <c r="B75" t="s" s="2">
        <v>27</v>
      </c>
      <c r="C75" s="34">
        <v>734</v>
      </c>
      <c r="D75" s="3"/>
      <c r="E75" s="4"/>
      <c r="F75" s="3">
        <v>221</v>
      </c>
      <c r="G75" s="3">
        <f>(F75*H75)</f>
        <v>100.555</v>
      </c>
      <c r="H75" s="5">
        <v>0.455</v>
      </c>
      <c r="I75" s="14">
        <f>(C75/F75)</f>
        <v>3.321266968325792</v>
      </c>
      <c r="J75" s="5"/>
    </row>
    <row r="76" ht="20.35" customHeight="1">
      <c r="B76" t="s" s="2">
        <v>78</v>
      </c>
      <c r="C76" s="3">
        <v>541</v>
      </c>
      <c r="D76" s="3"/>
      <c r="E76" s="4"/>
      <c r="F76" s="3">
        <v>218</v>
      </c>
      <c r="G76" s="3">
        <f>(F76*H76)</f>
        <v>100.28</v>
      </c>
      <c r="H76" s="5">
        <v>0.46</v>
      </c>
      <c r="I76" s="14">
        <f>(C76/F76)</f>
        <v>2.481651376146789</v>
      </c>
      <c r="J76" s="5"/>
    </row>
    <row r="77" ht="20.35" customHeight="1">
      <c r="B77" t="s" s="2">
        <v>79</v>
      </c>
      <c r="C77" s="3">
        <v>7048</v>
      </c>
      <c r="D77" s="3"/>
      <c r="E77" s="4"/>
      <c r="F77" s="3">
        <v>1891</v>
      </c>
      <c r="G77" s="3">
        <f>(F77*H77)</f>
        <v>869.86</v>
      </c>
      <c r="H77" s="5">
        <v>0.46</v>
      </c>
      <c r="I77" s="14">
        <f>(C77/F77)</f>
        <v>3.727128503437335</v>
      </c>
      <c r="J77" s="5"/>
    </row>
    <row r="78" ht="20.35" customHeight="1">
      <c r="B78" t="s" s="2">
        <v>80</v>
      </c>
      <c r="C78" s="3">
        <v>55302</v>
      </c>
      <c r="D78" s="3"/>
      <c r="E78" s="4"/>
      <c r="F78" s="3">
        <v>23277</v>
      </c>
      <c r="G78" s="3">
        <f>(F78*H78)</f>
        <v>11172.96</v>
      </c>
      <c r="H78" s="5">
        <v>0.48</v>
      </c>
      <c r="I78" s="14">
        <f>(C78/F78)</f>
        <v>2.37582162649826</v>
      </c>
      <c r="J78" s="5"/>
    </row>
    <row r="79" ht="20.35" customHeight="1">
      <c r="B79" t="s" s="2">
        <v>81</v>
      </c>
      <c r="C79" s="3">
        <v>3088</v>
      </c>
      <c r="D79" s="3"/>
      <c r="E79" s="4"/>
      <c r="F79" s="3">
        <v>1604</v>
      </c>
      <c r="G79" s="3">
        <f>(F79*H79)</f>
        <v>742.6519999999999</v>
      </c>
      <c r="H79" s="5">
        <v>0.463</v>
      </c>
      <c r="I79" s="14">
        <f>(C79/F79)</f>
        <v>1.925187032418953</v>
      </c>
      <c r="J79" s="5"/>
    </row>
    <row r="80" ht="20.35" customHeight="1">
      <c r="B80" t="s" s="2">
        <v>41</v>
      </c>
      <c r="C80" s="3">
        <v>10677</v>
      </c>
      <c r="D80" s="3"/>
      <c r="E80" s="4"/>
      <c r="F80" s="3">
        <v>3276</v>
      </c>
      <c r="G80" s="3">
        <f>(F80*H80)</f>
        <v>1503.684</v>
      </c>
      <c r="H80" s="5">
        <v>0.459</v>
      </c>
      <c r="I80" s="14">
        <f>(C80/F80)</f>
        <v>3.259157509157509</v>
      </c>
      <c r="J80" s="5"/>
    </row>
    <row r="81" ht="20.35" customHeight="1">
      <c r="B81" t="s" s="2">
        <v>82</v>
      </c>
      <c r="C81" s="3">
        <v>8454</v>
      </c>
      <c r="D81" s="3"/>
      <c r="E81" s="4"/>
      <c r="F81" s="3">
        <v>3525</v>
      </c>
      <c r="G81" s="3">
        <f>(F81*H81)</f>
        <v>1621.5</v>
      </c>
      <c r="H81" s="5">
        <v>0.46</v>
      </c>
      <c r="I81" s="14">
        <f>(C81/F81)</f>
        <v>2.398297872340426</v>
      </c>
      <c r="J81" s="5"/>
    </row>
    <row r="82" ht="20.35" customHeight="1">
      <c r="B82" t="s" s="2">
        <v>83</v>
      </c>
      <c r="C82" s="3">
        <v>4349</v>
      </c>
      <c r="D82" s="3"/>
      <c r="E82" s="4"/>
      <c r="F82" s="3">
        <v>1804</v>
      </c>
      <c r="G82" s="3">
        <f>(F82*H82)</f>
        <v>813.604</v>
      </c>
      <c r="H82" s="5">
        <v>0.451</v>
      </c>
      <c r="I82" s="14">
        <f>(C82/F82)</f>
        <v>2.410753880266075</v>
      </c>
      <c r="J82" s="5"/>
    </row>
    <row r="83" ht="20.35" customHeight="1">
      <c r="B83" t="s" s="15">
        <v>84</v>
      </c>
      <c r="C83" s="3">
        <f>SUM(C60:C82)</f>
        <v>323154</v>
      </c>
      <c r="D83" s="3">
        <f>SUM(C60:C82)</f>
        <v>323154</v>
      </c>
      <c r="E83" s="4">
        <f>(D83/($D$95))</f>
        <v>0.2504202032319033</v>
      </c>
      <c r="F83" s="3">
        <f>SUM(F60:F82)</f>
        <v>147832</v>
      </c>
      <c r="G83" s="3">
        <f>SUM(G60:G82)</f>
        <v>68266.625999999989</v>
      </c>
      <c r="H83" s="18">
        <f>(G83/F83)</f>
        <v>0.4617851750635856</v>
      </c>
      <c r="I83" s="19">
        <f>(C83/F83)</f>
        <v>2.185954326532821</v>
      </c>
      <c r="J83" s="5"/>
    </row>
    <row r="84" ht="20.35" customHeight="1">
      <c r="B84" s="24"/>
      <c r="C84" s="3"/>
      <c r="D84" s="3"/>
      <c r="E84" s="4"/>
      <c r="F84" s="5"/>
      <c r="G84" s="5"/>
      <c r="H84" s="5"/>
      <c r="I84" s="4"/>
      <c r="J84" s="5"/>
    </row>
    <row r="85" ht="20.35" customHeight="1">
      <c r="B85" t="s" s="25">
        <v>85</v>
      </c>
      <c r="C85" s="26"/>
      <c r="D85" s="26"/>
      <c r="E85" s="27"/>
      <c r="F85" s="28"/>
      <c r="G85" s="28"/>
      <c r="H85" s="28"/>
      <c r="I85" s="27"/>
      <c r="J85" s="28"/>
    </row>
    <row r="86" ht="20.35" customHeight="1">
      <c r="B86" t="s" s="2">
        <v>86</v>
      </c>
      <c r="C86" s="3">
        <v>19776</v>
      </c>
      <c r="D86" s="3"/>
      <c r="E86" s="4"/>
      <c r="F86" s="3">
        <v>8339</v>
      </c>
      <c r="G86" s="3">
        <f>(F86*H86)</f>
        <v>4169.5</v>
      </c>
      <c r="H86" s="5">
        <v>0.5</v>
      </c>
      <c r="I86" s="14">
        <f>(C86/F86)</f>
        <v>2.37150737498501</v>
      </c>
      <c r="J86" s="5"/>
    </row>
    <row r="87" ht="20.35" customHeight="1">
      <c r="B87" t="s" s="2">
        <v>87</v>
      </c>
      <c r="C87" s="3">
        <v>138186</v>
      </c>
      <c r="D87" s="3"/>
      <c r="E87" s="4"/>
      <c r="F87" s="3">
        <v>40023</v>
      </c>
      <c r="G87" s="3">
        <f>(F87*H87)</f>
        <v>19211.04</v>
      </c>
      <c r="H87" s="5">
        <v>0.48</v>
      </c>
      <c r="I87" s="14">
        <f>(C87/F87)</f>
        <v>3.452664717787272</v>
      </c>
      <c r="J87" s="5"/>
    </row>
    <row r="88" ht="20.35" customHeight="1">
      <c r="B88" t="s" s="2">
        <v>88</v>
      </c>
      <c r="C88" s="3">
        <v>96257</v>
      </c>
      <c r="D88" s="3"/>
      <c r="E88" s="4"/>
      <c r="F88" s="3">
        <v>23001</v>
      </c>
      <c r="G88" s="3">
        <f>(F88*H88)</f>
        <v>11132.484</v>
      </c>
      <c r="H88" s="5">
        <v>0.484</v>
      </c>
      <c r="I88" s="14">
        <f>(C88/F88)</f>
        <v>4.184905004130255</v>
      </c>
      <c r="J88" s="5"/>
    </row>
    <row r="89" ht="20.35" customHeight="1">
      <c r="B89" t="s" s="2">
        <v>89</v>
      </c>
      <c r="C89" s="3">
        <v>43589</v>
      </c>
      <c r="D89" s="3"/>
      <c r="E89" s="4"/>
      <c r="F89" s="3">
        <v>20887</v>
      </c>
      <c r="G89" s="3">
        <f>(F89*H89)</f>
        <v>10067.534</v>
      </c>
      <c r="H89" s="5">
        <v>0.482</v>
      </c>
      <c r="I89" s="14">
        <f>(C89/F89)</f>
        <v>2.086896155503423</v>
      </c>
      <c r="J89" s="5"/>
    </row>
    <row r="90" ht="20.35" customHeight="1">
      <c r="B90" t="s" s="2">
        <v>90</v>
      </c>
      <c r="C90" s="3">
        <v>12488</v>
      </c>
      <c r="D90" s="3"/>
      <c r="E90" s="4"/>
      <c r="F90" s="3">
        <v>4904</v>
      </c>
      <c r="G90" s="3">
        <f>(F90*H90)</f>
        <v>1961.6</v>
      </c>
      <c r="H90" s="5">
        <v>0.4</v>
      </c>
      <c r="I90" s="14">
        <f>(C90/F90)</f>
        <v>2.546492659053833</v>
      </c>
      <c r="J90" s="5"/>
    </row>
    <row r="91" ht="20.35" customHeight="1">
      <c r="B91" t="s" s="2">
        <v>91</v>
      </c>
      <c r="C91" s="3">
        <v>8330</v>
      </c>
      <c r="D91" s="3"/>
      <c r="E91" s="4"/>
      <c r="F91" s="3">
        <v>3211</v>
      </c>
      <c r="G91" s="3">
        <f>(F91*H91)</f>
        <v>1576.601</v>
      </c>
      <c r="H91" s="5">
        <v>0.491</v>
      </c>
      <c r="I91" s="14">
        <f>(C91/F91)</f>
        <v>2.594207412021177</v>
      </c>
      <c r="J91" s="5"/>
    </row>
    <row r="92" ht="20.35" customHeight="1">
      <c r="B92" t="s" s="2">
        <v>92</v>
      </c>
      <c r="C92" s="3">
        <v>16034</v>
      </c>
      <c r="D92" s="3"/>
      <c r="E92" s="4"/>
      <c r="F92" s="3">
        <v>3006</v>
      </c>
      <c r="G92" s="3">
        <f>(F92*H92)</f>
        <v>1872.738</v>
      </c>
      <c r="H92" s="5">
        <v>0.623</v>
      </c>
      <c r="I92" s="14">
        <f>(C92/F92)</f>
        <v>5.333998669328011</v>
      </c>
      <c r="J92" s="5"/>
    </row>
    <row r="93" ht="20.35" customHeight="1">
      <c r="B93" t="s" s="15">
        <v>93</v>
      </c>
      <c r="C93" s="3">
        <f>SUM(C86:C92)</f>
        <v>334660</v>
      </c>
      <c r="D93" s="3">
        <f>SUM(C86:C92)</f>
        <v>334660</v>
      </c>
      <c r="E93" s="4">
        <f>(D93/($D$95))</f>
        <v>0.2593364934786163</v>
      </c>
      <c r="F93" s="3">
        <f>SUM(F86:F92)</f>
        <v>103371</v>
      </c>
      <c r="G93" s="3">
        <f>SUM(G86:G92)</f>
        <v>49991.497</v>
      </c>
      <c r="H93" s="18">
        <f>(G93/F93)</f>
        <v>0.4836123961265733</v>
      </c>
      <c r="I93" s="19">
        <f>(C93/F93)</f>
        <v>3.237465053061304</v>
      </c>
      <c r="J93" s="5"/>
    </row>
    <row r="94" ht="20.35" customHeight="1">
      <c r="B94" s="24"/>
      <c r="C94" s="3"/>
      <c r="D94" s="3"/>
      <c r="E94" s="4"/>
      <c r="F94" s="5"/>
      <c r="G94" s="5"/>
      <c r="H94" s="5"/>
      <c r="I94" s="4"/>
      <c r="J94" s="5"/>
    </row>
    <row r="95" ht="20.35" customHeight="1">
      <c r="B95" t="s" s="2">
        <v>94</v>
      </c>
      <c r="C95" t="s" s="33">
        <v>50</v>
      </c>
      <c r="D95" s="16">
        <f>SUM(D2:D94)</f>
        <v>1290447</v>
      </c>
      <c r="E95" s="35">
        <f>SUM(E2:E94)</f>
        <v>0.9999999999999999</v>
      </c>
      <c r="F95" s="16">
        <f>(F16+F24+F28+F37+F44+F57+F83+F93)</f>
        <v>462263</v>
      </c>
      <c r="G95" s="16">
        <f>(G16+G24+G28+G37+G44+G57+G83+G93)</f>
        <v>212729.794</v>
      </c>
      <c r="H95" s="36">
        <f>SUM(H2:H94)</f>
        <v>33.64313839986396</v>
      </c>
      <c r="I95" s="37">
        <f>(D95/F95)</f>
        <v>2.79158617496966</v>
      </c>
      <c r="J95" s="38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